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6" windowWidth="22980" windowHeight="9552" activeTab="1"/>
  </bookViews>
  <sheets>
    <sheet name="NEW SLAB RATES" sheetId="6" r:id="rId1"/>
    <sheet name="OLD SLAB RATES" sheetId="1" r:id="rId2"/>
    <sheet name="Old Calcs" sheetId="7" state="hidden" r:id="rId3"/>
    <sheet name="New Calcs" sheetId="5" state="hidden" r:id="rId4"/>
  </sheets>
  <calcPr calcId="144525"/>
</workbook>
</file>

<file path=xl/calcChain.xml><?xml version="1.0" encoding="utf-8"?>
<calcChain xmlns="http://schemas.openxmlformats.org/spreadsheetml/2006/main">
  <c r="C5" i="7" l="1"/>
  <c r="C4" i="7"/>
  <c r="D13" i="6"/>
  <c r="C11" i="6"/>
  <c r="C12" i="6" s="1"/>
  <c r="D12" i="6" s="1"/>
  <c r="D8" i="6"/>
  <c r="C6" i="5"/>
  <c r="C7" i="5"/>
  <c r="C8" i="5"/>
  <c r="D34" i="1"/>
  <c r="C5" i="5"/>
  <c r="C4" i="5"/>
  <c r="C14" i="6" l="1"/>
  <c r="D14" i="6" s="1"/>
  <c r="C15" i="6"/>
  <c r="D11" i="6"/>
  <c r="C16" i="6" l="1"/>
  <c r="D16" i="6" s="1"/>
  <c r="E2" i="5" s="1"/>
  <c r="D15" i="6"/>
  <c r="C9" i="5" l="1"/>
  <c r="E3" i="5"/>
  <c r="E4" i="5" l="1"/>
  <c r="F4" i="5"/>
  <c r="F5" i="5" l="1"/>
  <c r="E5" i="5"/>
  <c r="F6" i="5" l="1"/>
  <c r="E6" i="5"/>
  <c r="E7" i="5" l="1"/>
  <c r="F7" i="5"/>
  <c r="F8" i="5" l="1"/>
  <c r="E8" i="5"/>
  <c r="F9" i="5" l="1"/>
  <c r="F11" i="5" s="1"/>
  <c r="D18" i="6" s="1"/>
  <c r="D19" i="6" s="1"/>
  <c r="E9" i="5"/>
  <c r="D13" i="1" l="1"/>
  <c r="C11" i="1"/>
  <c r="C12" i="1" s="1"/>
  <c r="D12" i="1" s="1"/>
  <c r="D21" i="1" s="1"/>
  <c r="D8" i="1"/>
  <c r="D22" i="1" l="1"/>
  <c r="C14" i="1"/>
  <c r="D14" i="1" s="1"/>
  <c r="D11" i="1"/>
  <c r="D24" i="1" s="1"/>
  <c r="D26" i="1" l="1"/>
  <c r="D36" i="1" s="1"/>
  <c r="C15" i="1"/>
  <c r="C16" i="1" s="1"/>
  <c r="D16" i="1" s="1"/>
  <c r="D15" i="1"/>
  <c r="D38" i="1" l="1"/>
  <c r="E2" i="7" s="1"/>
  <c r="C6" i="7" l="1"/>
  <c r="E3" i="7"/>
  <c r="E4" i="7" l="1"/>
  <c r="F4" i="7"/>
  <c r="E5" i="7" l="1"/>
  <c r="F5" i="7"/>
  <c r="E6" i="7" l="1"/>
  <c r="F6" i="7"/>
  <c r="F8" i="7" s="1"/>
  <c r="D40" i="1" s="1"/>
  <c r="D41" i="1" s="1"/>
</calcChain>
</file>

<file path=xl/sharedStrings.xml><?xml version="1.0" encoding="utf-8"?>
<sst xmlns="http://schemas.openxmlformats.org/spreadsheetml/2006/main" count="84" uniqueCount="52">
  <si>
    <t>Particulars</t>
  </si>
  <si>
    <t>Basic Salary</t>
  </si>
  <si>
    <t>House Rent Allowance</t>
  </si>
  <si>
    <t>PF Employer</t>
  </si>
  <si>
    <t>LTA</t>
  </si>
  <si>
    <t>Special Allowance</t>
  </si>
  <si>
    <t>Name:</t>
  </si>
  <si>
    <t>Designation:</t>
  </si>
  <si>
    <t>Location:</t>
  </si>
  <si>
    <t>Metro City(Yes/No)</t>
  </si>
  <si>
    <t>Monthly</t>
  </si>
  <si>
    <t>Annaual</t>
  </si>
  <si>
    <t>CTC</t>
  </si>
  <si>
    <t>Automatic CTC Structure</t>
  </si>
  <si>
    <t>Annual</t>
  </si>
  <si>
    <t>Yes</t>
  </si>
  <si>
    <t>HRA CALCULATION</t>
  </si>
  <si>
    <t>o) Amount Paid by Employer</t>
  </si>
  <si>
    <t>o) Metro City Calc</t>
  </si>
  <si>
    <t>No</t>
  </si>
  <si>
    <t>o) Input Rent Paid per month</t>
  </si>
  <si>
    <t>Less: DEDUCTIONS</t>
  </si>
  <si>
    <t>UNDER CHAPTER VI-A</t>
  </si>
  <si>
    <t>Under 80D</t>
  </si>
  <si>
    <t>Under 80E</t>
  </si>
  <si>
    <t>Under 80U</t>
  </si>
  <si>
    <t>Under 80C (Not Above 150k)</t>
  </si>
  <si>
    <t>Tax Payable</t>
  </si>
  <si>
    <t>TDS MONTHLY</t>
  </si>
  <si>
    <t>Net Taxable Income</t>
  </si>
  <si>
    <t>NIL</t>
  </si>
  <si>
    <t>Up to Rs 2.5 lakh</t>
  </si>
  <si>
    <t>Rs 2.5 lakh to Rs 5 lakh</t>
  </si>
  <si>
    <t>Rs 5 lakh to Rs 7.5 lakh</t>
  </si>
  <si>
    <t>Rs 7.5 lakh to Rs 10 lakh</t>
  </si>
  <si>
    <t>Rs 10 lakh to Rs 12.5 lakh</t>
  </si>
  <si>
    <t>Rs 12.5 lakh to Rs 15 lakh</t>
  </si>
  <si>
    <t>Rs 15 lakh and above</t>
  </si>
  <si>
    <t>Monthly Salary to be paid to the Employee</t>
  </si>
  <si>
    <t>PF Employers Contribution</t>
  </si>
  <si>
    <t>To be received from the Employee</t>
  </si>
  <si>
    <t>(A) HRA DEDUCTION AMT</t>
  </si>
  <si>
    <t>(B) UNDER CHAPTER VI-A</t>
  </si>
  <si>
    <t>(2) (A + B) TOTAL DEDUCTIONS</t>
  </si>
  <si>
    <t>(1) Gross Salary</t>
  </si>
  <si>
    <t>(1-2) Net Total Income</t>
  </si>
  <si>
    <t>TDS Deductible Monthly</t>
  </si>
  <si>
    <t>All Fields in Yellow are to be filled</t>
  </si>
  <si>
    <t>TDS Calculator - OLD Slab Rates</t>
  </si>
  <si>
    <t>Rs 5 lakh to Rs 10 lakh</t>
  </si>
  <si>
    <t>Rs 10 lakh and above</t>
  </si>
  <si>
    <t>TDS Calculator - New Slab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</si>
</sst>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5" formatCode="_ * #,##0_ ;_ * \-#,##0_ ;_ * &quot;-&quot;??_ ;_ @_ "/>
    <numFmt numFmtId="171" formatCode="_(* #,##0_);_(* \(#,##0\);_(* &quot;-&quot;??_);_(@_)"/>
    <numFmt numFmtId="172" formatCode="#,##0\ ;&quot; (&quot;#,##0\);&quot; -&quot;#\ ;@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Open Sans"/>
      <family val="2"/>
    </font>
    <font>
      <b/>
      <sz val="11"/>
      <color theme="0"/>
      <name val="Arial"/>
      <family val="2"/>
    </font>
    <font>
      <b/>
      <sz val="10"/>
      <name val="Open Sans"/>
      <family val="2"/>
    </font>
    <font>
      <b/>
      <sz val="10"/>
      <name val="Open Sans"/>
    </font>
    <font>
      <b/>
      <u/>
      <sz val="1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165" fontId="0" fillId="0" borderId="0" xfId="1" applyNumberFormat="1" applyFont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171" fontId="0" fillId="0" borderId="0" xfId="0" applyNumberFormat="1"/>
    <xf numFmtId="165" fontId="0" fillId="0" borderId="0" xfId="0" applyNumberFormat="1"/>
    <xf numFmtId="9" fontId="0" fillId="0" borderId="0" xfId="2" applyFont="1"/>
    <xf numFmtId="172" fontId="0" fillId="0" borderId="0" xfId="0" applyNumberFormat="1" applyAlignment="1" applyProtection="1">
      <alignment vertical="center"/>
      <protection hidden="1"/>
    </xf>
    <xf numFmtId="0" fontId="6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71" fontId="5" fillId="3" borderId="1" xfId="1" applyNumberFormat="1" applyFont="1" applyFill="1" applyBorder="1" applyAlignment="1" applyProtection="1">
      <alignment horizontal="center" vertical="center"/>
      <protection locked="0"/>
    </xf>
    <xf numFmtId="171" fontId="5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vertical="center"/>
    </xf>
    <xf numFmtId="171" fontId="7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vertical="center"/>
      <protection locked="0"/>
    </xf>
    <xf numFmtId="165" fontId="0" fillId="0" borderId="1" xfId="1" applyNumberFormat="1" applyFont="1" applyBorder="1"/>
    <xf numFmtId="165" fontId="3" fillId="2" borderId="1" xfId="1" applyNumberFormat="1" applyFont="1" applyFill="1" applyBorder="1"/>
    <xf numFmtId="165" fontId="0" fillId="0" borderId="1" xfId="0" applyNumberFormat="1" applyBorder="1"/>
    <xf numFmtId="171" fontId="3" fillId="0" borderId="1" xfId="0" applyNumberFormat="1" applyFont="1" applyBorder="1"/>
    <xf numFmtId="165" fontId="0" fillId="2" borderId="1" xfId="1" applyNumberFormat="1" applyFont="1" applyFill="1" applyBorder="1"/>
    <xf numFmtId="171" fontId="3" fillId="2" borderId="1" xfId="1" applyNumberFormat="1" applyFont="1" applyFill="1" applyBorder="1"/>
    <xf numFmtId="171" fontId="5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165" fontId="4" fillId="5" borderId="1" xfId="1" applyNumberFormat="1" applyFont="1" applyFill="1" applyBorder="1"/>
    <xf numFmtId="165" fontId="2" fillId="5" borderId="1" xfId="1" applyNumberFormat="1" applyFont="1" applyFill="1" applyBorder="1"/>
    <xf numFmtId="0" fontId="3" fillId="6" borderId="1" xfId="0" applyFont="1" applyFill="1" applyBorder="1"/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171" fontId="3" fillId="7" borderId="1" xfId="1" applyNumberFormat="1" applyFont="1" applyFill="1" applyBorder="1"/>
    <xf numFmtId="165" fontId="3" fillId="0" borderId="1" xfId="1" applyNumberFormat="1" applyFont="1" applyBorder="1"/>
    <xf numFmtId="165" fontId="4" fillId="7" borderId="1" xfId="1" applyNumberFormat="1" applyFont="1" applyFill="1" applyBorder="1"/>
    <xf numFmtId="165" fontId="3" fillId="7" borderId="1" xfId="1" applyNumberFormat="1" applyFont="1" applyFill="1" applyBorder="1"/>
    <xf numFmtId="0" fontId="3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workbookViewId="0">
      <selection activeCell="B9" sqref="B9:D9"/>
    </sheetView>
  </sheetViews>
  <sheetFormatPr defaultRowHeight="14.4"/>
  <cols>
    <col min="2" max="2" width="25.109375" bestFit="1" customWidth="1"/>
    <col min="3" max="3" width="19" customWidth="1"/>
    <col min="4" max="4" width="19.109375" customWidth="1"/>
    <col min="5" max="5" width="36.109375" bestFit="1" customWidth="1"/>
    <col min="6" max="6" width="12.33203125" bestFit="1" customWidth="1"/>
    <col min="7" max="7" width="12.109375" bestFit="1" customWidth="1"/>
  </cols>
  <sheetData>
    <row r="1" spans="2:6">
      <c r="B1" s="40" t="s">
        <v>51</v>
      </c>
      <c r="C1" s="41"/>
      <c r="D1" s="42"/>
    </row>
    <row r="2" spans="2:6">
      <c r="B2" s="5"/>
      <c r="C2" s="5"/>
      <c r="D2" s="5"/>
    </row>
    <row r="3" spans="2:6">
      <c r="B3" s="3" t="s">
        <v>6</v>
      </c>
      <c r="C3" s="4"/>
      <c r="D3" s="4"/>
    </row>
    <row r="4" spans="2:6">
      <c r="B4" s="3" t="s">
        <v>7</v>
      </c>
      <c r="C4" s="4"/>
      <c r="D4" s="4"/>
      <c r="E4" s="1" t="s">
        <v>47</v>
      </c>
    </row>
    <row r="5" spans="2:6">
      <c r="B5" s="3" t="s">
        <v>8</v>
      </c>
      <c r="C5" s="4"/>
      <c r="D5" s="4"/>
    </row>
    <row r="6" spans="2:6">
      <c r="B6" s="3" t="s">
        <v>9</v>
      </c>
      <c r="C6" s="26" t="s">
        <v>15</v>
      </c>
      <c r="D6" s="4"/>
    </row>
    <row r="7" spans="2:6">
      <c r="B7" s="5"/>
      <c r="C7" s="5" t="s">
        <v>10</v>
      </c>
      <c r="D7" s="5" t="s">
        <v>11</v>
      </c>
    </row>
    <row r="8" spans="2:6">
      <c r="B8" s="3" t="s">
        <v>12</v>
      </c>
      <c r="C8" s="24">
        <v>90000</v>
      </c>
      <c r="D8" s="32">
        <f>C8*12</f>
        <v>1080000</v>
      </c>
      <c r="E8" t="s">
        <v>38</v>
      </c>
    </row>
    <row r="9" spans="2:6">
      <c r="B9" s="37" t="s">
        <v>13</v>
      </c>
      <c r="C9" s="38"/>
      <c r="D9" s="39"/>
      <c r="F9" s="6"/>
    </row>
    <row r="10" spans="2:6">
      <c r="B10" s="30" t="s">
        <v>0</v>
      </c>
      <c r="C10" s="31" t="s">
        <v>10</v>
      </c>
      <c r="D10" s="31" t="s">
        <v>14</v>
      </c>
    </row>
    <row r="11" spans="2:6">
      <c r="B11" s="11" t="s">
        <v>1</v>
      </c>
      <c r="C11" s="12">
        <f>IF(C6="Yes",C8*50%,C8*40%)</f>
        <v>45000</v>
      </c>
      <c r="D11" s="13">
        <f>C11*12</f>
        <v>540000</v>
      </c>
    </row>
    <row r="12" spans="2:6">
      <c r="B12" s="11" t="s">
        <v>2</v>
      </c>
      <c r="C12" s="12">
        <f>C11*50%</f>
        <v>22500</v>
      </c>
      <c r="D12" s="13">
        <f t="shared" ref="D12:D14" si="0">C12*12</f>
        <v>270000</v>
      </c>
    </row>
    <row r="13" spans="2:6">
      <c r="B13" s="14" t="s">
        <v>3</v>
      </c>
      <c r="C13" s="25">
        <v>1800</v>
      </c>
      <c r="D13" s="13">
        <f t="shared" si="0"/>
        <v>21600</v>
      </c>
      <c r="E13" t="s">
        <v>39</v>
      </c>
    </row>
    <row r="14" spans="2:6">
      <c r="B14" s="14" t="s">
        <v>4</v>
      </c>
      <c r="C14" s="12">
        <f>C11*10%</f>
        <v>4500</v>
      </c>
      <c r="D14" s="13">
        <f t="shared" si="0"/>
        <v>54000</v>
      </c>
    </row>
    <row r="15" spans="2:6">
      <c r="B15" s="14" t="s">
        <v>5</v>
      </c>
      <c r="C15" s="12">
        <f>C8-SUM(C11:C14)</f>
        <v>16200</v>
      </c>
      <c r="D15" s="12">
        <f>D8-SUM(D11:D14)</f>
        <v>194400</v>
      </c>
    </row>
    <row r="16" spans="2:6">
      <c r="B16" s="15" t="s">
        <v>44</v>
      </c>
      <c r="C16" s="16">
        <f>SUM(C11:C15)</f>
        <v>90000</v>
      </c>
      <c r="D16" s="16">
        <f>IF(C16*12&gt;250000,C16*12,"No")</f>
        <v>1080000</v>
      </c>
    </row>
    <row r="17" spans="2:5">
      <c r="B17" s="15"/>
      <c r="C17" s="16"/>
      <c r="D17" s="16"/>
    </row>
    <row r="18" spans="2:5">
      <c r="B18" s="3" t="s">
        <v>27</v>
      </c>
      <c r="C18" s="19"/>
      <c r="D18" s="27">
        <f>'New Calcs'!F11</f>
        <v>37500</v>
      </c>
    </row>
    <row r="19" spans="2:5">
      <c r="B19" s="29" t="s">
        <v>28</v>
      </c>
      <c r="C19" s="19"/>
      <c r="D19" s="28">
        <f>D18/12</f>
        <v>3125</v>
      </c>
      <c r="E19" t="s">
        <v>46</v>
      </c>
    </row>
  </sheetData>
  <mergeCells count="2">
    <mergeCell ref="B1:D1"/>
    <mergeCell ref="B9:D9"/>
  </mergeCells>
  <dataValidations count="1">
    <dataValidation type="list" allowBlank="1" showInputMessage="1" showErrorMessage="1" sqref="C6">
      <formula1>"Yes, 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F41"/>
  <sheetViews>
    <sheetView tabSelected="1" workbookViewId="0">
      <selection activeCell="C32" sqref="C32"/>
    </sheetView>
  </sheetViews>
  <sheetFormatPr defaultRowHeight="14.4"/>
  <cols>
    <col min="2" max="2" width="25.109375" bestFit="1" customWidth="1"/>
    <col min="3" max="3" width="19" customWidth="1"/>
    <col min="4" max="4" width="19.109375" customWidth="1"/>
    <col min="5" max="5" width="36.109375" bestFit="1" customWidth="1"/>
    <col min="6" max="6" width="12.33203125" bestFit="1" customWidth="1"/>
    <col min="7" max="7" width="12.109375" bestFit="1" customWidth="1"/>
  </cols>
  <sheetData>
    <row r="1" spans="2:6">
      <c r="B1" s="36" t="s">
        <v>48</v>
      </c>
      <c r="C1" s="36"/>
      <c r="D1" s="36"/>
    </row>
    <row r="2" spans="2:6">
      <c r="B2" s="5"/>
      <c r="C2" s="5"/>
      <c r="D2" s="5"/>
    </row>
    <row r="3" spans="2:6">
      <c r="B3" s="3" t="s">
        <v>6</v>
      </c>
      <c r="C3" s="4"/>
      <c r="D3" s="4"/>
    </row>
    <row r="4" spans="2:6">
      <c r="B4" s="3" t="s">
        <v>7</v>
      </c>
      <c r="C4" s="4"/>
      <c r="D4" s="4"/>
      <c r="E4" s="1" t="s">
        <v>47</v>
      </c>
    </row>
    <row r="5" spans="2:6">
      <c r="B5" s="3" t="s">
        <v>8</v>
      </c>
      <c r="C5" s="4"/>
      <c r="D5" s="4"/>
    </row>
    <row r="6" spans="2:6">
      <c r="B6" s="3" t="s">
        <v>9</v>
      </c>
      <c r="C6" s="26" t="s">
        <v>19</v>
      </c>
      <c r="D6" s="4"/>
    </row>
    <row r="7" spans="2:6">
      <c r="B7" s="5"/>
      <c r="C7" s="5" t="s">
        <v>10</v>
      </c>
      <c r="D7" s="5" t="s">
        <v>11</v>
      </c>
    </row>
    <row r="8" spans="2:6">
      <c r="B8" s="3" t="s">
        <v>12</v>
      </c>
      <c r="C8" s="24">
        <v>100000</v>
      </c>
      <c r="D8" s="32">
        <f>C8*12</f>
        <v>1200000</v>
      </c>
      <c r="E8" t="s">
        <v>38</v>
      </c>
    </row>
    <row r="9" spans="2:6">
      <c r="B9" s="10" t="s">
        <v>13</v>
      </c>
      <c r="C9" s="10"/>
      <c r="D9" s="10"/>
      <c r="F9" s="6"/>
    </row>
    <row r="10" spans="2:6">
      <c r="B10" s="30" t="s">
        <v>0</v>
      </c>
      <c r="C10" s="31" t="s">
        <v>10</v>
      </c>
      <c r="D10" s="31" t="s">
        <v>14</v>
      </c>
    </row>
    <row r="11" spans="2:6">
      <c r="B11" s="11" t="s">
        <v>1</v>
      </c>
      <c r="C11" s="12">
        <f>IF(C6="Yes",C8*50%,C8*40%)</f>
        <v>40000</v>
      </c>
      <c r="D11" s="13">
        <f>C11*12</f>
        <v>480000</v>
      </c>
    </row>
    <row r="12" spans="2:6">
      <c r="B12" s="11" t="s">
        <v>2</v>
      </c>
      <c r="C12" s="12">
        <f>C11*50%</f>
        <v>20000</v>
      </c>
      <c r="D12" s="13">
        <f t="shared" ref="D12:D14" si="0">C12*12</f>
        <v>240000</v>
      </c>
    </row>
    <row r="13" spans="2:6">
      <c r="B13" s="14" t="s">
        <v>3</v>
      </c>
      <c r="C13" s="25">
        <v>1800</v>
      </c>
      <c r="D13" s="13">
        <f t="shared" si="0"/>
        <v>21600</v>
      </c>
      <c r="E13" t="s">
        <v>39</v>
      </c>
    </row>
    <row r="14" spans="2:6">
      <c r="B14" s="14" t="s">
        <v>4</v>
      </c>
      <c r="C14" s="12">
        <f>C11*10%</f>
        <v>4000</v>
      </c>
      <c r="D14" s="13">
        <f t="shared" si="0"/>
        <v>48000</v>
      </c>
    </row>
    <row r="15" spans="2:6">
      <c r="B15" s="14" t="s">
        <v>5</v>
      </c>
      <c r="C15" s="12">
        <f>C8-SUM(C11:C14)</f>
        <v>34200</v>
      </c>
      <c r="D15" s="12">
        <f>D8-SUM(D11:D14)</f>
        <v>410400</v>
      </c>
    </row>
    <row r="16" spans="2:6">
      <c r="B16" s="15" t="s">
        <v>44</v>
      </c>
      <c r="C16" s="16">
        <f>SUM(C11:C15)</f>
        <v>100000</v>
      </c>
      <c r="D16" s="16">
        <f>IF(C16*12&gt;250000,C16*12,"No")</f>
        <v>1200000</v>
      </c>
    </row>
    <row r="17" spans="2:5">
      <c r="B17" s="15"/>
      <c r="C17" s="16"/>
      <c r="D17" s="16"/>
    </row>
    <row r="18" spans="2:5">
      <c r="B18" s="17" t="s">
        <v>21</v>
      </c>
      <c r="C18" s="16"/>
      <c r="D18" s="16"/>
    </row>
    <row r="19" spans="2:5">
      <c r="B19" s="4"/>
      <c r="C19" s="4"/>
      <c r="D19" s="4"/>
    </row>
    <row r="20" spans="2:5">
      <c r="B20" s="18" t="s">
        <v>16</v>
      </c>
      <c r="C20" s="4"/>
      <c r="D20" s="4"/>
    </row>
    <row r="21" spans="2:5">
      <c r="B21" s="4" t="s">
        <v>17</v>
      </c>
      <c r="C21" s="19"/>
      <c r="D21" s="19">
        <f>D12</f>
        <v>240000</v>
      </c>
    </row>
    <row r="22" spans="2:5">
      <c r="B22" s="4" t="s">
        <v>20</v>
      </c>
      <c r="C22" s="20">
        <v>30000</v>
      </c>
      <c r="D22" s="19">
        <f>(C22*12)-(C11*10%)</f>
        <v>356000</v>
      </c>
    </row>
    <row r="23" spans="2:5">
      <c r="C23" s="19"/>
      <c r="D23" s="19"/>
      <c r="E23" t="s">
        <v>40</v>
      </c>
    </row>
    <row r="24" spans="2:5">
      <c r="B24" s="4" t="s">
        <v>18</v>
      </c>
      <c r="C24" s="4"/>
      <c r="D24" s="19">
        <f>IF(C6="Yes",D11*0.5,D11*0.4)</f>
        <v>192000</v>
      </c>
    </row>
    <row r="25" spans="2:5">
      <c r="B25" s="4"/>
      <c r="C25" s="4"/>
      <c r="D25" s="19"/>
    </row>
    <row r="26" spans="2:5">
      <c r="B26" s="3" t="s">
        <v>41</v>
      </c>
      <c r="C26" s="4"/>
      <c r="D26" s="33">
        <f>MIN(D21:D24)</f>
        <v>192000</v>
      </c>
    </row>
    <row r="27" spans="2:5">
      <c r="B27" s="4"/>
      <c r="C27" s="19"/>
      <c r="D27" s="19"/>
    </row>
    <row r="28" spans="2:5">
      <c r="B28" s="3" t="s">
        <v>22</v>
      </c>
      <c r="C28" s="19"/>
      <c r="D28" s="19"/>
    </row>
    <row r="29" spans="2:5">
      <c r="B29" s="4" t="s">
        <v>26</v>
      </c>
      <c r="C29" s="4"/>
      <c r="D29" s="23">
        <v>125000</v>
      </c>
      <c r="E29" t="s">
        <v>40</v>
      </c>
    </row>
    <row r="30" spans="2:5">
      <c r="B30" s="4" t="s">
        <v>23</v>
      </c>
      <c r="C30" s="4"/>
      <c r="D30" s="23">
        <v>3000</v>
      </c>
      <c r="E30" t="s">
        <v>40</v>
      </c>
    </row>
    <row r="31" spans="2:5">
      <c r="B31" s="4" t="s">
        <v>24</v>
      </c>
      <c r="C31" s="4"/>
      <c r="D31" s="23">
        <v>12500</v>
      </c>
      <c r="E31" t="s">
        <v>40</v>
      </c>
    </row>
    <row r="32" spans="2:5">
      <c r="B32" s="4" t="s">
        <v>25</v>
      </c>
      <c r="C32" s="4"/>
      <c r="D32" s="23">
        <v>8000</v>
      </c>
      <c r="E32" t="s">
        <v>40</v>
      </c>
    </row>
    <row r="33" spans="2:5">
      <c r="B33" s="4"/>
      <c r="C33" s="4"/>
      <c r="D33" s="34"/>
    </row>
    <row r="34" spans="2:5">
      <c r="B34" s="3" t="s">
        <v>42</v>
      </c>
      <c r="C34" s="4"/>
      <c r="D34" s="35">
        <f>SUM(D29:D32)</f>
        <v>148500</v>
      </c>
    </row>
    <row r="35" spans="2:5">
      <c r="B35" s="4"/>
      <c r="C35" s="19"/>
      <c r="D35" s="19"/>
    </row>
    <row r="36" spans="2:5">
      <c r="B36" s="3" t="s">
        <v>43</v>
      </c>
      <c r="C36" s="4"/>
      <c r="D36" s="21">
        <f>D26+D34</f>
        <v>340500</v>
      </c>
    </row>
    <row r="37" spans="2:5">
      <c r="B37" s="4"/>
      <c r="C37" s="4"/>
      <c r="D37" s="4"/>
    </row>
    <row r="38" spans="2:5">
      <c r="B38" s="3" t="s">
        <v>45</v>
      </c>
      <c r="C38" s="3"/>
      <c r="D38" s="22">
        <f>D16-D36</f>
        <v>859500</v>
      </c>
    </row>
    <row r="39" spans="2:5">
      <c r="B39" s="4"/>
      <c r="C39" s="4"/>
      <c r="D39" s="4"/>
    </row>
    <row r="40" spans="2:5">
      <c r="B40" s="3" t="s">
        <v>27</v>
      </c>
      <c r="C40" s="19"/>
      <c r="D40" s="27">
        <f>'Old Calcs'!F8</f>
        <v>34400</v>
      </c>
    </row>
    <row r="41" spans="2:5">
      <c r="B41" s="29" t="s">
        <v>28</v>
      </c>
      <c r="C41" s="19"/>
      <c r="D41" s="28">
        <f>D40/12</f>
        <v>2866.6666666666665</v>
      </c>
      <c r="E41" t="s">
        <v>46</v>
      </c>
    </row>
  </sheetData>
  <mergeCells count="2">
    <mergeCell ref="B9:D9"/>
    <mergeCell ref="B1:D1"/>
  </mergeCells>
  <dataValidations count="1">
    <dataValidation type="list" allowBlank="1" showInputMessage="1" showErrorMessage="1" sqref="C6">
      <formula1>"Yes, No"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D32" sqref="D32"/>
    </sheetView>
  </sheetViews>
  <sheetFormatPr defaultRowHeight="14.4"/>
  <cols>
    <col min="1" max="1" width="21.77734375" bestFit="1" customWidth="1"/>
    <col min="2" max="2" width="9.33203125" bestFit="1" customWidth="1"/>
    <col min="3" max="3" width="11.88671875" bestFit="1" customWidth="1"/>
    <col min="4" max="4" width="4.44140625" style="8" bestFit="1" customWidth="1"/>
    <col min="5" max="5" width="11.21875" style="2" bestFit="1" customWidth="1"/>
    <col min="6" max="6" width="9.77734375" bestFit="1" customWidth="1"/>
  </cols>
  <sheetData>
    <row r="2" spans="1:6">
      <c r="A2" t="s">
        <v>29</v>
      </c>
      <c r="E2" s="2">
        <f>'OLD SLAB RATES'!D38</f>
        <v>859500</v>
      </c>
    </row>
    <row r="3" spans="1:6">
      <c r="A3" t="s">
        <v>31</v>
      </c>
      <c r="B3" s="9">
        <v>250000</v>
      </c>
      <c r="C3" s="9">
        <v>250000</v>
      </c>
      <c r="D3" s="8" t="s">
        <v>30</v>
      </c>
      <c r="E3" s="2">
        <f>E2-B3</f>
        <v>609500</v>
      </c>
      <c r="F3">
        <v>0</v>
      </c>
    </row>
    <row r="4" spans="1:6">
      <c r="A4" t="s">
        <v>32</v>
      </c>
      <c r="B4" s="9">
        <v>500000</v>
      </c>
      <c r="C4" s="9">
        <f>B4-B3</f>
        <v>250000</v>
      </c>
      <c r="D4" s="8">
        <v>0.05</v>
      </c>
      <c r="E4" s="2">
        <f>E3-B4</f>
        <v>109500</v>
      </c>
      <c r="F4" s="2">
        <f>MAX(0,MIN(D4*C4,D4*E3))</f>
        <v>12500</v>
      </c>
    </row>
    <row r="5" spans="1:6">
      <c r="A5" t="s">
        <v>49</v>
      </c>
      <c r="B5" s="9">
        <v>1000000</v>
      </c>
      <c r="C5" s="9">
        <f>B5-B4</f>
        <v>500000</v>
      </c>
      <c r="D5" s="8">
        <v>0.2</v>
      </c>
      <c r="E5" s="2">
        <f>E4-B5</f>
        <v>-890500</v>
      </c>
      <c r="F5" s="2">
        <f>MAX(0,MIN(D5*C5,D5*E4))</f>
        <v>21900</v>
      </c>
    </row>
    <row r="6" spans="1:6">
      <c r="A6" t="s">
        <v>50</v>
      </c>
      <c r="B6" s="9">
        <v>1000000</v>
      </c>
      <c r="C6" s="9">
        <f>E2-B6</f>
        <v>-140500</v>
      </c>
      <c r="D6" s="8">
        <v>0.3</v>
      </c>
      <c r="E6" s="2">
        <f>E5-B6</f>
        <v>-1890500</v>
      </c>
      <c r="F6" s="2">
        <f>MAX(0,MIN(D6*C6,D6*E5))</f>
        <v>0</v>
      </c>
    </row>
    <row r="8" spans="1:6">
      <c r="F8" s="2">
        <f>SUM(F3:F7)</f>
        <v>34400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D32" sqref="D32"/>
    </sheetView>
  </sheetViews>
  <sheetFormatPr defaultRowHeight="14.4"/>
  <cols>
    <col min="1" max="1" width="21.77734375" bestFit="1" customWidth="1"/>
    <col min="2" max="2" width="9.33203125" bestFit="1" customWidth="1"/>
    <col min="3" max="3" width="11.88671875" bestFit="1" customWidth="1"/>
    <col min="4" max="4" width="4.44140625" style="8" bestFit="1" customWidth="1"/>
    <col min="5" max="5" width="11.21875" style="2" bestFit="1" customWidth="1"/>
    <col min="6" max="6" width="9.77734375" bestFit="1" customWidth="1"/>
  </cols>
  <sheetData>
    <row r="2" spans="1:6">
      <c r="A2" t="s">
        <v>29</v>
      </c>
      <c r="E2" s="2">
        <f>'NEW SLAB RATES'!D16</f>
        <v>1080000</v>
      </c>
    </row>
    <row r="3" spans="1:6">
      <c r="A3" t="s">
        <v>31</v>
      </c>
      <c r="B3" s="9">
        <v>250000</v>
      </c>
      <c r="C3" s="9">
        <v>250000</v>
      </c>
      <c r="D3" s="8" t="s">
        <v>30</v>
      </c>
      <c r="E3" s="2">
        <f>E2-B3</f>
        <v>830000</v>
      </c>
      <c r="F3">
        <v>0</v>
      </c>
    </row>
    <row r="4" spans="1:6">
      <c r="A4" t="s">
        <v>32</v>
      </c>
      <c r="B4" s="9">
        <v>500000</v>
      </c>
      <c r="C4" s="9">
        <f>B4-B3</f>
        <v>250000</v>
      </c>
      <c r="D4" s="8">
        <v>0.05</v>
      </c>
      <c r="E4" s="2">
        <f>E3-B4</f>
        <v>330000</v>
      </c>
      <c r="F4" s="2">
        <f>MAX(0,MIN(D4*C4,D4*E3))</f>
        <v>12500</v>
      </c>
    </row>
    <row r="5" spans="1:6">
      <c r="A5" t="s">
        <v>33</v>
      </c>
      <c r="B5" s="9">
        <v>750000</v>
      </c>
      <c r="C5" s="9">
        <f>B5-B4</f>
        <v>250000</v>
      </c>
      <c r="D5" s="8">
        <v>0.1</v>
      </c>
      <c r="E5" s="2">
        <f>E4-B5</f>
        <v>-420000</v>
      </c>
      <c r="F5" s="2">
        <f>MAX(0,MIN(D5*C5,D5*E4))</f>
        <v>25000</v>
      </c>
    </row>
    <row r="6" spans="1:6">
      <c r="A6" t="s">
        <v>34</v>
      </c>
      <c r="B6" s="9">
        <v>1000000</v>
      </c>
      <c r="C6" s="9">
        <f>B6-B5</f>
        <v>250000</v>
      </c>
      <c r="D6" s="8">
        <v>0.15</v>
      </c>
      <c r="E6" s="2">
        <f>E5-B6</f>
        <v>-1420000</v>
      </c>
      <c r="F6" s="2">
        <f>MAX(0,MIN(D6*C6,D6*E5))</f>
        <v>0</v>
      </c>
    </row>
    <row r="7" spans="1:6">
      <c r="A7" t="s">
        <v>35</v>
      </c>
      <c r="B7" s="9">
        <v>1250000</v>
      </c>
      <c r="C7" s="9">
        <f>B7-B6</f>
        <v>250000</v>
      </c>
      <c r="D7" s="8">
        <v>0.2</v>
      </c>
      <c r="E7" s="2">
        <f>E6-B7</f>
        <v>-2670000</v>
      </c>
      <c r="F7" s="2">
        <f>MAX(0,MIN(D7*C7,D7*E6))</f>
        <v>0</v>
      </c>
    </row>
    <row r="8" spans="1:6">
      <c r="A8" t="s">
        <v>36</v>
      </c>
      <c r="B8" s="9">
        <v>1500000</v>
      </c>
      <c r="C8" s="9">
        <f>B8-B7</f>
        <v>250000</v>
      </c>
      <c r="D8" s="8">
        <v>0.25</v>
      </c>
      <c r="E8" s="2">
        <f>E7-B8</f>
        <v>-4170000</v>
      </c>
      <c r="F8" s="2">
        <f>MAX(0,MIN(D8*C8,D8*E7))</f>
        <v>0</v>
      </c>
    </row>
    <row r="9" spans="1:6">
      <c r="A9" t="s">
        <v>37</v>
      </c>
      <c r="C9" s="7">
        <f>E2-B8</f>
        <v>-420000</v>
      </c>
      <c r="D9" s="8">
        <v>0.3</v>
      </c>
      <c r="E9" s="2">
        <f>E8-B9</f>
        <v>-4170000</v>
      </c>
      <c r="F9" s="2">
        <f>MAX(0,MIN(D9*C9,D9*E8))</f>
        <v>0</v>
      </c>
    </row>
    <row r="11" spans="1:6">
      <c r="F11" s="2">
        <f>SUM(F3:F10)</f>
        <v>37500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SLAB RATES</vt:lpstr>
      <vt:lpstr>OLD SLAB RATES</vt:lpstr>
      <vt:lpstr>Old Calcs</vt:lpstr>
      <vt:lpstr>New Calcs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2020-07-01T10:30:36Z</dcterms:created>
  <dcterms:modified xsi:type="dcterms:W3CDTF">2020-07-01T12:22:36Z</dcterms:modified>
</cp:coreProperties>
</file>